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1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5'!$A$1:$O$17</definedName>
  </definedNames>
  <calcPr fullCalcOnLoad="1"/>
</workbook>
</file>

<file path=xl/sharedStrings.xml><?xml version="1.0" encoding="utf-8"?>
<sst xmlns="http://schemas.openxmlformats.org/spreadsheetml/2006/main" count="176" uniqueCount="126">
  <si>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</si>
  <si>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</si>
  <si>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</si>
  <si>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</si>
  <si>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</si>
  <si>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</si>
  <si>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</si>
  <si>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</si>
  <si>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4.</t>
  </si>
  <si>
    <t>Проведення щорічного обласного екологічного конкурсу «Одна планета - одне майбутнє» та екофестивалю</t>
  </si>
  <si>
    <t>КВКВ</t>
  </si>
  <si>
    <t>найменування головного розпорядника коштів програми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</si>
  <si>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</si>
  <si>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</si>
  <si>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</si>
  <si>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</si>
  <si>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</si>
  <si>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</si>
  <si>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Ніжинська міська рада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</si>
  <si>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</si>
  <si>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</si>
  <si>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</si>
  <si>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</si>
  <si>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</si>
  <si>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</si>
  <si>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</si>
  <si>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</si>
  <si>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</si>
  <si>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</si>
  <si>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</si>
  <si>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</si>
  <si>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</si>
  <si>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</si>
  <si>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</si>
  <si>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</si>
  <si>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</si>
  <si>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</si>
  <si>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</si>
  <si>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</si>
  <si>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</si>
  <si>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</si>
  <si>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</si>
  <si>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</si>
  <si>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</si>
  <si>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Коропська селищна рада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</si>
  <si>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</si>
  <si>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</si>
  <si>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</si>
  <si>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</si>
  <si>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Департамент екології та природних ресурсів ОДА</t>
  </si>
  <si>
    <t>Управління капітального будівництва ОДА</t>
  </si>
  <si>
    <t>Чернігівська міська рада</t>
  </si>
  <si>
    <t>ПП «Будпласт-2»,                                          2020-2021 рр.</t>
  </si>
  <si>
    <t>ПП «Будпласт-2»,                                             2018-2021 рр.</t>
  </si>
  <si>
    <t>Департамент економічного розвитку облдержадмиіністрації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</si>
  <si>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</si>
  <si>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>Седнівська селищна рада</t>
  </si>
  <si>
    <t>Кіптівська сільська рада</t>
  </si>
  <si>
    <t>Департамент енергоефективності, транспорту, зв'язку та житлово-комунального господарства</t>
  </si>
  <si>
    <t>2021 рік</t>
  </si>
  <si>
    <t>Разом у 2021 році</t>
  </si>
  <si>
    <t xml:space="preserve">Тампонаж недіючих артезіанських свердловин в  Сосницькому районі Чернігівської області </t>
  </si>
  <si>
    <t>Здійснено тампонаж 13 недіючих артезіанських  свердловин.</t>
  </si>
  <si>
    <t>Проведення інформаційно-просвітницьких заходів</t>
  </si>
  <si>
    <t>Розроблення проекту землеустрою щодо організації і встановлення меж території природно-заповідного фонду ландшафтного заказника загальнодержавного значення "Мурав`ївський" Новгород-Сіверського району</t>
  </si>
  <si>
    <t>Реконструкція блоку ємностей очисних споруд в м.Ічня Чернігівської області (І черга)</t>
  </si>
  <si>
    <t>Реконструкція  очисних споруд в смт.Куликівка, Чернігівської області (в тому числі оплата проектно-вишукувальних робіт та державної експертизи)</t>
  </si>
  <si>
    <t>Реконструкція каналізаційних очисних споруд в смт.Короп Чернігівської області. Коригування</t>
  </si>
  <si>
    <t>Виконані роботи з укладання каналізаційних мереж протяжністю 0,907 км.</t>
  </si>
  <si>
    <t xml:space="preserve">Будівництво централізованої каналізації по вул. Фікселя та по вул. Київська від вул. Гонча до вул.Північна в м. Чернігівв м.Ніжин Чернігівської області </t>
  </si>
  <si>
    <t>Придбання насосного агрегату та станції керування для заміни на каналізаційній насосній станції очисних споруд КП «Ніжинське управління водопровідно-каналізаційного господарства» у с.Ніжинське Ніжинського району Чернігівської області (придбання консольного фекального насосу  та пристрою керування насосом)</t>
  </si>
  <si>
    <t>Реконструкція системи організованого водовідведення поверхневих вод із території комунального закладу «Седнівський навчально-виховний комплекс» Чернігівської районної ради Чернігівської області (в т.ч. оплата проєктно-вишукувальних робіт та державної експертизи)</t>
  </si>
  <si>
    <t>Реконструкція напірної мережі системи водовідведення с.Прогрес Козелецького району Чернігівської області</t>
  </si>
  <si>
    <t>Витрати на послуги, пов’язані з виконанням повноважень з проведення стратегічної екологічної оцінки Програми "Питна вода  Чернігівської області на 2022-2026 роки"</t>
  </si>
  <si>
    <t>Бюджетні асигнування з урахуванням змін , тис. грн</t>
  </si>
  <si>
    <t>Проведені видатки, тис. грн</t>
  </si>
  <si>
    <t>Інформація про виконання регіональних програм у 2021 році</t>
  </si>
  <si>
    <t>Департамент економічного  розвитку  ОДА</t>
  </si>
  <si>
    <t>Департамент енергоефективності, транспорту, зв'язку та житлово-комунального господарства ОДА</t>
  </si>
  <si>
    <t>2021-2027</t>
  </si>
  <si>
    <t>Фінансове забезпечення програм у 2021 році</t>
  </si>
  <si>
    <t>Передбачений обсяг фінансування на 2021 рік</t>
  </si>
  <si>
    <t>Очікувані обсяги фінансування з обласного бюджету на 2022 рік</t>
  </si>
  <si>
    <t>Разом:</t>
  </si>
  <si>
    <t>Замовник - Управління капітального будівництва Чернігівської облдержадміністрації</t>
  </si>
  <si>
    <t xml:space="preserve">Департамент екології та природних ресурсів ОДА; Департамент економічного розвитку ОДА; Управління капітального будівництва ОДА; Департамент енергоефективності, транспорту, зв'язку та житлово-комунального господарства ОДА; , Ніжинська,  Чернігівська міські ради; Седнівська, Коропска селищні ради; Кіптівська сільська рада. </t>
  </si>
  <si>
    <t>Коропска селищна рада</t>
  </si>
  <si>
    <t>Найменування головного розпорядника коштів у 2021 році</t>
  </si>
  <si>
    <t>Звіт про виконання регіональної програми за 2021 рік (станом на 01.01.2022)</t>
  </si>
  <si>
    <t xml:space="preserve">Тендер не відбувся. </t>
  </si>
  <si>
    <t>Розпорядник коштів обласного фонду охоронги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</si>
  <si>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охоронги навколишнього природного середовища - Департамент економічного розвитку Чернігівської облдержадміністрації</t>
  </si>
  <si>
    <t>Розпорядник коштів обласного фонду охоронги навколишнього природного середовища - Чернігіфвська міська рада</t>
  </si>
  <si>
    <t>Розпорядник коштів обласного фонду охоронги навколишнього природного середовища - Департамент енергоефективності, транспорту, зв'язку та житлово-комунального господарства Чернігівської облдержадміністрації</t>
  </si>
  <si>
    <t>Розпорядник коштів обласного фонду охоронги навколишнього природного середовища - Ніжинська міська рада</t>
  </si>
  <si>
    <t>Розпорядник коштів обласного фонду охоронги навколишнього природного середовища - Коропська селищна рада</t>
  </si>
  <si>
    <t>Розпорядник коштів обласного фонду охоронги навколишнього природного середовища - Седнівська селищна рада</t>
  </si>
  <si>
    <t>Розпорядник коштів обласного фонду охоронги навколишнього природного середовища - Кіптівська сільська рада</t>
  </si>
  <si>
    <t>Програма охорони навколишнього природного середовища Чернігівської області на 2021-2027 роки, затверджена рішенням сесії обласної ради ві 26 лютого  2021 року</t>
  </si>
  <si>
    <t>Тампонаж недіючих артезіанських свердловин в  Менському районі Чернігівської області (в т.ч. оплата проєктно-вишукувальних робіт та  державної експертизи)</t>
  </si>
  <si>
    <t>Виготовлено інформаційно-роз'янювальну продукцію, а саме банери  (3 шт.); постери для біллбордів  (20 шт.); постери для сітілайтів  (20 шт.) на тему  "Збережи неповторність полісся"; фотосюжети "Збережи неповторність полісся" (20 шт. ), фотосюжети "Гриби" (15 шт.) та "Чисте повітря" (15 шт.); інформаційні стенди (8 шт.); буклети "Природоохоронні території для нинішніх і майбутніх поколоінь" (2000 шт.).</t>
  </si>
  <si>
    <t>Проведено конкурс із нагородженням його 45 учасників і призерів та екологічний фестиваль.</t>
  </si>
  <si>
    <t>Розроблено проєкт землеустрою щодо організації і встановлення меж території  ландшафтного заказника загальнодержавного значення "Мурав`ївський" (забезпечення охорони, збереження та розвитку заповідної території площею 1095,6832 га).</t>
  </si>
  <si>
    <t>Реконструкція каналізаційних мереж по вул.Незалежності, Некрасова, Сновській у м.Сновськ Чернігівської області (в т.ч. оплата проєктно-вишукувальних робіт та державної експертизи)</t>
  </si>
  <si>
    <t xml:space="preserve">Завершені роботи з реконструкції каналізаційних мереж по вул.Незалежності, Некрасова, Сновській у м.Сновськ. </t>
  </si>
  <si>
    <t>Проведено СЕО Програми, зокрема забезпечено врахування екологічної складової при її розробці. Програма затверджена  рішенням сесії обласної ради.</t>
  </si>
  <si>
    <t>Проведені роботи з реконструкції блоку ємностей очисних споруд в м.Ічня Чернігівської області (І черга).</t>
  </si>
  <si>
    <t>Завершені роботи з реконструкції каналізаційних очисних споруд.</t>
  </si>
  <si>
    <t>Відкоригована проєктно-кошторисна документація об'єкту.</t>
  </si>
  <si>
    <t>Проведені роботи з реконструкції напірної мережі системи водовідведення.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</si>
  <si>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</si>
  <si>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ФОП Котельчук А.Л.                       2021 р,</t>
  </si>
  <si>
    <t>ПП «Десна _Експерт_М»,                         2021 р.</t>
  </si>
  <si>
    <t>ФОП Піун О.М., ФОП Болячевець В.М., ФОП Пулінець О.О.,                   2021 р.</t>
  </si>
  <si>
    <t>ТОВ «ІНЕКС РЕАЛ»,                           2009-2021 рр</t>
  </si>
  <si>
    <t>ФОП Котельчук А.Л.                       2021 р.</t>
  </si>
  <si>
    <t>Департамент розвитку економіки та сільського господарства ОДА,                   2021 р.</t>
  </si>
  <si>
    <t>Витрати на послуги, пов’язані з виконанням повноважень з проведення стратегічної екологічної оцінки Програми економічного і соціального розвитку Чернігівської області на 2022 рік</t>
  </si>
  <si>
    <t>ТОВ «ЧЕРНІГІВЕКОПРОЕКТ», 2021 р.</t>
  </si>
  <si>
    <t>ТОВ «УТБ-ІНЖИНІРИНГ», ТОВ "Житлобудсервіс",                               2021-2022 рр.</t>
  </si>
  <si>
    <t>-</t>
  </si>
  <si>
    <t>ТОВ «Ж.О.К.»,                                  2019-2021 рр.</t>
  </si>
  <si>
    <t>ТОВ «Водпроєкт-Чернігв», 2021 р.</t>
  </si>
  <si>
    <t>ФОП Піун О.М.,                    ТОВ "Формікабуд"        2021 р.</t>
  </si>
  <si>
    <t>Відкоригована проєктно-кошторисна документація. Процедура закупівлі через систему Prozorro скасована так як один з учасників подав скаргу до АМКУ, а інші учасники були відхилені. Тендер був скасований.</t>
  </si>
  <si>
    <t>Проєктно-кошторисна документація відкорегована. Отримано експертний висновок 18.10.2021 №210723-1/А. Зздійснена оплата робіт, проведених у попередні роки. Терміни проведення тендеру перенесено на 2022 рік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</si>
</sst>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/>
    </xf>
    <xf numFmtId="0" fontId="52" fillId="0" borderId="14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2" fontId="42" fillId="0" borderId="0" xfId="0" applyNumberFormat="1" applyFont="1" applyFill="1" applyAlignment="1">
      <alignment/>
    </xf>
    <xf numFmtId="0" fontId="57" fillId="0" borderId="0" xfId="0" applyFont="1" applyFill="1" applyAlignment="1">
      <alignment horizontal="right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52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2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2" fontId="52" fillId="0" borderId="12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7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2" fontId="51" fillId="0" borderId="23" xfId="0" applyNumberFormat="1" applyFont="1" applyFill="1" applyBorder="1" applyAlignment="1">
      <alignment horizontal="center" vertical="center" wrapText="1"/>
    </xf>
    <xf numFmtId="1" fontId="51" fillId="0" borderId="23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 wrapText="1"/>
    </xf>
    <xf numFmtId="2" fontId="51" fillId="0" borderId="35" xfId="0" applyNumberFormat="1" applyFont="1" applyFill="1" applyBorder="1" applyAlignment="1">
      <alignment horizontal="center" vertical="center" wrapText="1"/>
    </xf>
    <xf numFmtId="1" fontId="51" fillId="0" borderId="35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5" fillId="0" borderId="37" xfId="0" applyNumberFormat="1" applyFont="1" applyFill="1" applyBorder="1" applyAlignment="1">
      <alignment horizontal="left" vertical="center" wrapText="1"/>
    </xf>
    <xf numFmtId="2" fontId="5" fillId="0" borderId="37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2" fontId="5" fillId="0" borderId="30" xfId="0" applyNumberFormat="1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vertical="top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justify" vertical="center" wrapText="1"/>
    </xf>
    <xf numFmtId="0" fontId="59" fillId="0" borderId="35" xfId="0" applyFont="1" applyFill="1" applyBorder="1" applyAlignment="1">
      <alignment vertical="center" wrapText="1"/>
    </xf>
    <xf numFmtId="0" fontId="59" fillId="0" borderId="35" xfId="0" applyFont="1" applyFill="1" applyBorder="1" applyAlignment="1">
      <alignment horizontal="center" vertical="center" wrapText="1"/>
    </xf>
    <xf numFmtId="2" fontId="59" fillId="0" borderId="35" xfId="0" applyNumberFormat="1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vertical="top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3" fillId="0" borderId="5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35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7" fillId="0" borderId="35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56" xfId="0" applyFont="1" applyFill="1" applyBorder="1" applyAlignment="1">
      <alignment horizontal="center" vertical="center" textRotation="90" wrapText="1"/>
    </xf>
    <xf numFmtId="0" fontId="57" fillId="0" borderId="37" xfId="0" applyFont="1" applyFill="1" applyBorder="1" applyAlignment="1">
      <alignment horizontal="center" vertical="center" textRotation="90" wrapText="1"/>
    </xf>
    <xf numFmtId="0" fontId="57" fillId="0" borderId="41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2" fontId="51" fillId="0" borderId="31" xfId="0" applyNumberFormat="1" applyFont="1" applyFill="1" applyBorder="1" applyAlignment="1">
      <alignment horizontal="center" vertical="center" wrapText="1"/>
    </xf>
    <xf numFmtId="2" fontId="51" fillId="0" borderId="54" xfId="0" applyNumberFormat="1" applyFont="1" applyFill="1" applyBorder="1" applyAlignment="1">
      <alignment horizontal="center" vertical="center" wrapText="1"/>
    </xf>
    <xf numFmtId="2" fontId="51" fillId="0" borderId="34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center" vertical="center"/>
    </xf>
    <xf numFmtId="0" fontId="57" fillId="0" borderId="22" xfId="0" applyFont="1" applyFill="1" applyBorder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Normal="90" zoomScaleSheetLayoutView="100" zoomScalePageLayoutView="0" workbookViewId="0" topLeftCell="A39">
      <selection activeCell="P43" sqref="P43"/>
    </sheetView>
  </sheetViews>
  <sheetFormatPr defaultColWidth="9.140625" defaultRowHeight="15"/>
  <cols>
    <col min="1" max="1" width="4.7109375" style="2" customWidth="1"/>
    <col min="2" max="2" width="34.8515625" style="2" customWidth="1"/>
    <col min="3" max="3" width="25.421875" style="2" customWidth="1"/>
    <col min="4" max="4" width="11.7109375" style="2" customWidth="1"/>
    <col min="5" max="5" width="13.28125" style="2" customWidth="1"/>
    <col min="6" max="6" width="11.7109375" style="2" customWidth="1"/>
    <col min="7" max="7" width="12.28125" style="2" customWidth="1"/>
    <col min="8" max="8" width="12.7109375" style="2" customWidth="1"/>
    <col min="9" max="9" width="12.00390625" style="2" customWidth="1"/>
    <col min="10" max="10" width="10.7109375" style="2" customWidth="1"/>
    <col min="11" max="11" width="12.7109375" style="2" customWidth="1"/>
    <col min="12" max="12" width="13.00390625" style="2" customWidth="1"/>
    <col min="13" max="13" width="13.421875" style="2" customWidth="1"/>
    <col min="14" max="15" width="11.8515625" style="2" customWidth="1"/>
    <col min="16" max="16" width="21.8515625" style="2" customWidth="1"/>
    <col min="17" max="16384" width="9.140625" style="2" customWidth="1"/>
  </cols>
  <sheetData>
    <row r="1" spans="13:16" ht="15.75">
      <c r="M1" s="161"/>
      <c r="N1" s="161"/>
      <c r="P1" s="8" t="s">
        <v>39</v>
      </c>
    </row>
    <row r="2" spans="1:16" ht="18.75">
      <c r="A2" s="158" t="s">
        <v>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4" spans="1:20" ht="15.75">
      <c r="A4" s="90" t="s">
        <v>5</v>
      </c>
      <c r="B4" s="91">
        <v>28</v>
      </c>
      <c r="C4" s="156" t="s">
        <v>45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4"/>
      <c r="R4" s="4"/>
      <c r="S4" s="4"/>
      <c r="T4" s="4"/>
    </row>
    <row r="5" spans="1:20" ht="15.75">
      <c r="A5" s="90"/>
      <c r="B5" s="91">
        <v>27</v>
      </c>
      <c r="C5" s="159" t="s">
        <v>54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4"/>
      <c r="R5" s="4"/>
      <c r="S5" s="4"/>
      <c r="T5" s="4"/>
    </row>
    <row r="6" spans="1:20" ht="15.75">
      <c r="A6" s="93"/>
      <c r="B6" s="94">
        <v>15</v>
      </c>
      <c r="C6" s="159" t="s">
        <v>12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4"/>
      <c r="R6" s="4"/>
      <c r="S6" s="4"/>
      <c r="T6" s="4"/>
    </row>
    <row r="7" spans="1:20" ht="15.75">
      <c r="A7" s="93"/>
      <c r="B7" s="96">
        <v>12</v>
      </c>
      <c r="C7" s="92"/>
      <c r="D7" s="159" t="s">
        <v>58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4"/>
      <c r="R7" s="4"/>
      <c r="S7" s="4"/>
      <c r="T7" s="4"/>
    </row>
    <row r="8" spans="1:20" ht="15.75">
      <c r="A8" s="93"/>
      <c r="B8" s="96" t="s">
        <v>46</v>
      </c>
      <c r="C8" s="159" t="s">
        <v>51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4"/>
      <c r="R8" s="4"/>
      <c r="S8" s="4"/>
      <c r="T8" s="4"/>
    </row>
    <row r="9" spans="1:20" ht="15.75">
      <c r="A9" s="93"/>
      <c r="B9" s="99" t="s">
        <v>46</v>
      </c>
      <c r="C9" s="92"/>
      <c r="D9" s="159" t="s">
        <v>18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4"/>
      <c r="R9" s="4"/>
      <c r="S9" s="4"/>
      <c r="T9" s="4"/>
    </row>
    <row r="10" spans="1:20" ht="15.75">
      <c r="A10" s="93"/>
      <c r="B10" s="96" t="s">
        <v>46</v>
      </c>
      <c r="C10" s="159" t="s">
        <v>56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4"/>
      <c r="R10" s="4"/>
      <c r="S10" s="4"/>
      <c r="T10" s="4"/>
    </row>
    <row r="11" spans="1:20" ht="15.75">
      <c r="A11" s="93"/>
      <c r="B11" s="96" t="s">
        <v>46</v>
      </c>
      <c r="C11" s="159" t="s">
        <v>86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4"/>
      <c r="R11" s="4"/>
      <c r="S11" s="4"/>
      <c r="T11" s="4"/>
    </row>
    <row r="12" spans="1:20" ht="15.75">
      <c r="A12" s="93"/>
      <c r="B12" s="96" t="s">
        <v>46</v>
      </c>
      <c r="C12" s="159" t="s">
        <v>57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4"/>
      <c r="R12" s="4"/>
      <c r="S12" s="4"/>
      <c r="T12" s="4"/>
    </row>
    <row r="13" spans="1:16" ht="15">
      <c r="A13" s="95"/>
      <c r="B13" s="97" t="s">
        <v>10</v>
      </c>
      <c r="C13" s="166" t="s">
        <v>11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</row>
    <row r="14" spans="1:16" ht="15.75">
      <c r="A14" s="90" t="s">
        <v>6</v>
      </c>
      <c r="B14" s="98">
        <v>28</v>
      </c>
      <c r="C14" s="156" t="s">
        <v>45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5.75">
      <c r="A15" s="95"/>
      <c r="B15" s="98">
        <v>27</v>
      </c>
      <c r="C15" s="159" t="s">
        <v>54</v>
      </c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ht="15.75">
      <c r="A16" s="95"/>
      <c r="B16" s="96">
        <v>15</v>
      </c>
      <c r="C16" s="159" t="s">
        <v>12</v>
      </c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ht="15.75">
      <c r="A17" s="95"/>
      <c r="B17" s="96">
        <v>12</v>
      </c>
      <c r="C17" s="92"/>
      <c r="D17" s="159" t="s">
        <v>58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5.75">
      <c r="A18" s="95"/>
      <c r="B18" s="96" t="s">
        <v>46</v>
      </c>
      <c r="C18" s="159" t="s">
        <v>51</v>
      </c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</row>
    <row r="19" spans="1:16" ht="15.75">
      <c r="A19" s="95"/>
      <c r="B19" s="100" t="s">
        <v>46</v>
      </c>
      <c r="C19" s="92"/>
      <c r="D19" s="159" t="s">
        <v>18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ht="15.75">
      <c r="A20" s="95"/>
      <c r="B20" s="94" t="s">
        <v>46</v>
      </c>
      <c r="C20" s="159" t="s">
        <v>56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</row>
    <row r="21" spans="1:16" ht="15.75">
      <c r="A21" s="95"/>
      <c r="B21" s="94" t="s">
        <v>46</v>
      </c>
      <c r="C21" s="159" t="s">
        <v>86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</row>
    <row r="22" spans="1:16" ht="15.75">
      <c r="A22" s="95"/>
      <c r="B22" s="94" t="s">
        <v>46</v>
      </c>
      <c r="C22" s="159" t="s">
        <v>57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</row>
    <row r="23" spans="2:16" ht="15">
      <c r="B23" s="6" t="s">
        <v>10</v>
      </c>
      <c r="C23" s="163" t="s">
        <v>13</v>
      </c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</row>
    <row r="24" spans="1:20" ht="42" customHeight="1">
      <c r="A24" s="3" t="s">
        <v>7</v>
      </c>
      <c r="B24" s="162" t="s">
        <v>110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4"/>
      <c r="R24" s="4"/>
      <c r="S24" s="4"/>
      <c r="T24" s="4"/>
    </row>
    <row r="25" spans="1:20" ht="15.75">
      <c r="A25" s="5"/>
      <c r="B25" s="7"/>
      <c r="C25" s="165" t="s">
        <v>14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4"/>
      <c r="R25" s="4"/>
      <c r="S25" s="4"/>
      <c r="T25" s="4"/>
    </row>
    <row r="26" spans="1:20" ht="0.7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3.25" customHeight="1" thickBot="1">
      <c r="A27" s="3" t="s">
        <v>8</v>
      </c>
      <c r="B27" s="164" t="s">
        <v>55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4"/>
      <c r="R27" s="4"/>
      <c r="S27" s="4"/>
      <c r="T27" s="4"/>
    </row>
    <row r="28" spans="1:20" ht="15" customHeight="1">
      <c r="A28" s="45"/>
      <c r="B28" s="176" t="s">
        <v>15</v>
      </c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7"/>
      <c r="Q28" s="4"/>
      <c r="R28" s="4"/>
      <c r="S28" s="4"/>
      <c r="T28" s="4"/>
    </row>
    <row r="29" spans="1:16" ht="15" hidden="1">
      <c r="A29" s="4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7"/>
    </row>
    <row r="30" spans="1:16" ht="19.5" customHeight="1">
      <c r="A30" s="172" t="s">
        <v>0</v>
      </c>
      <c r="B30" s="174" t="s">
        <v>1</v>
      </c>
      <c r="C30" s="144" t="s">
        <v>2</v>
      </c>
      <c r="D30" s="146" t="s">
        <v>74</v>
      </c>
      <c r="E30" s="147"/>
      <c r="F30" s="147"/>
      <c r="G30" s="147"/>
      <c r="H30" s="147"/>
      <c r="I30" s="148"/>
      <c r="J30" s="146" t="s">
        <v>75</v>
      </c>
      <c r="K30" s="147"/>
      <c r="L30" s="147"/>
      <c r="M30" s="147"/>
      <c r="N30" s="147"/>
      <c r="O30" s="148"/>
      <c r="P30" s="167" t="s">
        <v>40</v>
      </c>
    </row>
    <row r="31" spans="1:16" ht="14.25" customHeight="1">
      <c r="A31" s="173"/>
      <c r="B31" s="175"/>
      <c r="C31" s="145"/>
      <c r="D31" s="144" t="s">
        <v>3</v>
      </c>
      <c r="E31" s="146" t="s">
        <v>4</v>
      </c>
      <c r="F31" s="147"/>
      <c r="G31" s="147"/>
      <c r="H31" s="147"/>
      <c r="I31" s="148"/>
      <c r="J31" s="144" t="s">
        <v>3</v>
      </c>
      <c r="K31" s="146" t="s">
        <v>4</v>
      </c>
      <c r="L31" s="147"/>
      <c r="M31" s="147"/>
      <c r="N31" s="147"/>
      <c r="O31" s="148"/>
      <c r="P31" s="168"/>
    </row>
    <row r="32" spans="1:16" ht="102.75" customHeight="1" thickBot="1">
      <c r="A32" s="173"/>
      <c r="B32" s="175"/>
      <c r="C32" s="145"/>
      <c r="D32" s="145"/>
      <c r="E32" s="27" t="s">
        <v>16</v>
      </c>
      <c r="F32" s="27" t="s">
        <v>41</v>
      </c>
      <c r="G32" s="27" t="s">
        <v>42</v>
      </c>
      <c r="H32" s="27" t="s">
        <v>17</v>
      </c>
      <c r="I32" s="27" t="s">
        <v>43</v>
      </c>
      <c r="J32" s="145"/>
      <c r="K32" s="27" t="s">
        <v>16</v>
      </c>
      <c r="L32" s="27" t="s">
        <v>41</v>
      </c>
      <c r="M32" s="27" t="s">
        <v>42</v>
      </c>
      <c r="N32" s="27" t="s">
        <v>17</v>
      </c>
      <c r="O32" s="27" t="s">
        <v>47</v>
      </c>
      <c r="P32" s="168"/>
    </row>
    <row r="33" spans="1:16" ht="16.5" customHeight="1" thickBot="1">
      <c r="A33" s="169" t="s">
        <v>59</v>
      </c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1"/>
    </row>
    <row r="34" spans="1:16" ht="16.5" customHeight="1" thickBot="1">
      <c r="A34" s="135" t="s">
        <v>90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7"/>
    </row>
    <row r="35" spans="1:16" ht="165.75" customHeight="1">
      <c r="A35" s="40">
        <v>1</v>
      </c>
      <c r="B35" s="41" t="s">
        <v>99</v>
      </c>
      <c r="C35" s="111" t="s">
        <v>115</v>
      </c>
      <c r="D35" s="112">
        <f>SUM(E35:I35)</f>
        <v>1000</v>
      </c>
      <c r="E35" s="112">
        <f>1000</f>
        <v>1000</v>
      </c>
      <c r="F35" s="112"/>
      <c r="G35" s="112"/>
      <c r="H35" s="112"/>
      <c r="I35" s="112"/>
      <c r="J35" s="112">
        <f>SUM(K35:O35)</f>
        <v>49.95</v>
      </c>
      <c r="K35" s="112">
        <f>49.95</f>
        <v>49.95</v>
      </c>
      <c r="L35" s="112"/>
      <c r="M35" s="112"/>
      <c r="N35" s="112"/>
      <c r="O35" s="112"/>
      <c r="P35" s="125" t="s">
        <v>124</v>
      </c>
    </row>
    <row r="36" spans="1:16" ht="45" customHeight="1">
      <c r="A36" s="42">
        <v>2</v>
      </c>
      <c r="B36" s="26" t="s">
        <v>61</v>
      </c>
      <c r="C36" s="108" t="s">
        <v>52</v>
      </c>
      <c r="D36" s="109">
        <f>SUM(E36:I36)</f>
        <v>909.76</v>
      </c>
      <c r="E36" s="109">
        <f>909.76</f>
        <v>909.76</v>
      </c>
      <c r="F36" s="113"/>
      <c r="G36" s="109"/>
      <c r="H36" s="109"/>
      <c r="I36" s="109"/>
      <c r="J36" s="109">
        <f>SUM(K36:O36)</f>
        <v>909.759</v>
      </c>
      <c r="K36" s="109">
        <f>909.759</f>
        <v>909.759</v>
      </c>
      <c r="L36" s="109"/>
      <c r="M36" s="109"/>
      <c r="N36" s="109"/>
      <c r="O36" s="109"/>
      <c r="P36" s="125" t="s">
        <v>62</v>
      </c>
    </row>
    <row r="37" spans="1:16" ht="225.75" customHeight="1">
      <c r="A37" s="42">
        <v>3</v>
      </c>
      <c r="B37" s="101" t="s">
        <v>64</v>
      </c>
      <c r="C37" s="108" t="s">
        <v>112</v>
      </c>
      <c r="D37" s="109">
        <f>SUM(E37:F37)</f>
        <v>291</v>
      </c>
      <c r="E37" s="109">
        <f>291</f>
        <v>291</v>
      </c>
      <c r="F37" s="110"/>
      <c r="G37" s="110"/>
      <c r="H37" s="110"/>
      <c r="I37" s="110"/>
      <c r="J37" s="109">
        <f>SUM(K37:O37)</f>
        <v>291</v>
      </c>
      <c r="K37" s="109">
        <f>291</f>
        <v>291</v>
      </c>
      <c r="L37" s="110"/>
      <c r="M37" s="23"/>
      <c r="N37" s="23"/>
      <c r="O37" s="23"/>
      <c r="P37" s="125" t="s">
        <v>102</v>
      </c>
    </row>
    <row r="38" spans="1:16" ht="315.75" customHeight="1">
      <c r="A38" s="42">
        <v>4</v>
      </c>
      <c r="B38" s="101" t="s">
        <v>63</v>
      </c>
      <c r="C38" s="108" t="s">
        <v>113</v>
      </c>
      <c r="D38" s="109">
        <f>SUM(E38:F38)</f>
        <v>79.96</v>
      </c>
      <c r="E38" s="109">
        <f>79.96</f>
        <v>79.96</v>
      </c>
      <c r="F38" s="109"/>
      <c r="G38" s="109"/>
      <c r="H38" s="109"/>
      <c r="I38" s="109"/>
      <c r="J38" s="109">
        <f>SUM(K38:O38)</f>
        <v>79.64</v>
      </c>
      <c r="K38" s="109">
        <f>79.64</f>
        <v>79.64</v>
      </c>
      <c r="L38" s="109"/>
      <c r="M38" s="109"/>
      <c r="N38" s="109"/>
      <c r="O38" s="109"/>
      <c r="P38" s="125" t="s">
        <v>100</v>
      </c>
    </row>
    <row r="39" spans="1:16" ht="61.5" customHeight="1" thickBot="1">
      <c r="A39" s="43">
        <v>5</v>
      </c>
      <c r="B39" s="114" t="s">
        <v>9</v>
      </c>
      <c r="C39" s="115" t="s">
        <v>123</v>
      </c>
      <c r="D39" s="116">
        <f>SUM(E39:F39)</f>
        <v>119.9</v>
      </c>
      <c r="E39" s="116">
        <f>119.9</f>
        <v>119.9</v>
      </c>
      <c r="F39" s="116"/>
      <c r="G39" s="116"/>
      <c r="H39" s="116"/>
      <c r="I39" s="116"/>
      <c r="J39" s="116">
        <f>SUM(K39:O39)</f>
        <v>119.9</v>
      </c>
      <c r="K39" s="116">
        <f>119.9</f>
        <v>119.9</v>
      </c>
      <c r="L39" s="116"/>
      <c r="M39" s="116"/>
      <c r="N39" s="116"/>
      <c r="O39" s="116"/>
      <c r="P39" s="125" t="s">
        <v>101</v>
      </c>
    </row>
    <row r="40" spans="1:16" ht="15" customHeight="1" thickBot="1">
      <c r="A40" s="30"/>
      <c r="B40" s="31" t="s">
        <v>83</v>
      </c>
      <c r="C40" s="32"/>
      <c r="D40" s="33">
        <f>D35+D36+D37+D38+D39</f>
        <v>2400.6200000000003</v>
      </c>
      <c r="E40" s="33">
        <f aca="true" t="shared" si="0" ref="E40:O40">E35+E36+E37+E38+E39</f>
        <v>2400.6200000000003</v>
      </c>
      <c r="F40" s="33">
        <f t="shared" si="0"/>
        <v>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1450.2490000000003</v>
      </c>
      <c r="K40" s="33">
        <f t="shared" si="0"/>
        <v>1450.2490000000003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9"/>
    </row>
    <row r="41" spans="1:16" ht="14.25" customHeight="1" thickBot="1">
      <c r="A41" s="138" t="s">
        <v>84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</row>
    <row r="42" spans="1:16" ht="89.25" customHeight="1">
      <c r="A42" s="126">
        <v>6</v>
      </c>
      <c r="B42" s="48" t="s">
        <v>103</v>
      </c>
      <c r="C42" s="117" t="s">
        <v>53</v>
      </c>
      <c r="D42" s="118">
        <f>SUM(E42:I42)</f>
        <v>641.02</v>
      </c>
      <c r="E42" s="118">
        <f>641.02</f>
        <v>641.02</v>
      </c>
      <c r="F42" s="118"/>
      <c r="G42" s="118"/>
      <c r="H42" s="118"/>
      <c r="I42" s="118"/>
      <c r="J42" s="118">
        <f>SUM(K42:O42)</f>
        <v>623.79</v>
      </c>
      <c r="K42" s="118">
        <f>623.79</f>
        <v>623.79</v>
      </c>
      <c r="L42" s="118"/>
      <c r="M42" s="118"/>
      <c r="N42" s="118"/>
      <c r="O42" s="118"/>
      <c r="P42" s="125" t="s">
        <v>104</v>
      </c>
    </row>
    <row r="43" spans="1:16" ht="180.75" customHeight="1">
      <c r="A43" s="42">
        <v>7</v>
      </c>
      <c r="B43" s="103" t="s">
        <v>66</v>
      </c>
      <c r="C43" s="108" t="s">
        <v>111</v>
      </c>
      <c r="D43" s="109">
        <f>SUM(E43:I43)</f>
        <v>5437.5</v>
      </c>
      <c r="E43" s="109">
        <f>5437.5</f>
        <v>5437.5</v>
      </c>
      <c r="F43" s="109"/>
      <c r="G43" s="109"/>
      <c r="H43" s="109"/>
      <c r="I43" s="109"/>
      <c r="J43" s="109">
        <f>SUM(K43:O43)</f>
        <v>859.74</v>
      </c>
      <c r="K43" s="109">
        <f>859.74</f>
        <v>859.74</v>
      </c>
      <c r="L43" s="109"/>
      <c r="M43" s="12"/>
      <c r="N43" s="12"/>
      <c r="O43" s="12"/>
      <c r="P43" s="134" t="s">
        <v>125</v>
      </c>
    </row>
    <row r="44" spans="1:16" ht="90.75" customHeight="1" thickBot="1">
      <c r="A44" s="127">
        <v>8</v>
      </c>
      <c r="B44" s="104" t="s">
        <v>65</v>
      </c>
      <c r="C44" s="119" t="s">
        <v>114</v>
      </c>
      <c r="D44" s="120">
        <f>SUM(E44:I44)</f>
        <v>631</v>
      </c>
      <c r="E44" s="120">
        <v>631</v>
      </c>
      <c r="F44" s="120"/>
      <c r="G44" s="120"/>
      <c r="H44" s="120"/>
      <c r="I44" s="120"/>
      <c r="J44" s="120">
        <f>SUM(K44:O44)</f>
        <v>631</v>
      </c>
      <c r="K44" s="120">
        <f>631</f>
        <v>631</v>
      </c>
      <c r="L44" s="120"/>
      <c r="M44" s="29"/>
      <c r="N44" s="29"/>
      <c r="O44" s="29"/>
      <c r="P44" s="125" t="s">
        <v>106</v>
      </c>
    </row>
    <row r="45" spans="1:16" ht="18" customHeight="1" thickBot="1">
      <c r="A45" s="30"/>
      <c r="B45" s="31" t="s">
        <v>83</v>
      </c>
      <c r="C45" s="32"/>
      <c r="D45" s="33">
        <f>D42+D43+D44</f>
        <v>6709.52</v>
      </c>
      <c r="E45" s="33">
        <f aca="true" t="shared" si="1" ref="E45:O45">E42+E43+E44</f>
        <v>6709.52</v>
      </c>
      <c r="F45" s="33">
        <f t="shared" si="1"/>
        <v>0</v>
      </c>
      <c r="G45" s="33">
        <f t="shared" si="1"/>
        <v>0</v>
      </c>
      <c r="H45" s="33">
        <f t="shared" si="1"/>
        <v>0</v>
      </c>
      <c r="I45" s="33">
        <f t="shared" si="1"/>
        <v>0</v>
      </c>
      <c r="J45" s="33">
        <f t="shared" si="1"/>
        <v>2114.5299999999997</v>
      </c>
      <c r="K45" s="33">
        <f t="shared" si="1"/>
        <v>2114.5299999999997</v>
      </c>
      <c r="L45" s="33">
        <f t="shared" si="1"/>
        <v>0</v>
      </c>
      <c r="M45" s="33">
        <f t="shared" si="1"/>
        <v>0</v>
      </c>
      <c r="N45" s="33">
        <f t="shared" si="1"/>
        <v>0</v>
      </c>
      <c r="O45" s="33">
        <f t="shared" si="1"/>
        <v>0</v>
      </c>
      <c r="P45" s="34"/>
    </row>
    <row r="46" spans="1:16" ht="15" customHeight="1">
      <c r="A46" s="141" t="s">
        <v>91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3"/>
    </row>
    <row r="47" spans="1:16" ht="120" customHeight="1" thickBot="1">
      <c r="A47" s="127">
        <v>9</v>
      </c>
      <c r="B47" s="104" t="s">
        <v>117</v>
      </c>
      <c r="C47" s="119" t="s">
        <v>116</v>
      </c>
      <c r="D47" s="120">
        <f>SUM(E47:F47)</f>
        <v>6</v>
      </c>
      <c r="E47" s="120">
        <f>6</f>
        <v>6</v>
      </c>
      <c r="F47" s="120"/>
      <c r="G47" s="120"/>
      <c r="H47" s="120"/>
      <c r="I47" s="120"/>
      <c r="J47" s="120">
        <f>SUM(K47:O47)</f>
        <v>3.51</v>
      </c>
      <c r="K47" s="120">
        <f>3.51</f>
        <v>3.51</v>
      </c>
      <c r="L47" s="120"/>
      <c r="M47" s="29"/>
      <c r="N47" s="29"/>
      <c r="O47" s="29"/>
      <c r="P47" s="125" t="s">
        <v>105</v>
      </c>
    </row>
    <row r="48" spans="1:16" ht="18" customHeight="1" thickBot="1">
      <c r="A48" s="44"/>
      <c r="B48" s="49" t="s">
        <v>83</v>
      </c>
      <c r="C48" s="50"/>
      <c r="D48" s="51">
        <f>D47</f>
        <v>6</v>
      </c>
      <c r="E48" s="51">
        <f aca="true" t="shared" si="2" ref="E48:O48">E47</f>
        <v>6</v>
      </c>
      <c r="F48" s="51">
        <f t="shared" si="2"/>
        <v>0</v>
      </c>
      <c r="G48" s="51">
        <f t="shared" si="2"/>
        <v>0</v>
      </c>
      <c r="H48" s="51">
        <f t="shared" si="2"/>
        <v>0</v>
      </c>
      <c r="I48" s="51">
        <f t="shared" si="2"/>
        <v>0</v>
      </c>
      <c r="J48" s="51">
        <f t="shared" si="2"/>
        <v>3.51</v>
      </c>
      <c r="K48" s="51">
        <f t="shared" si="2"/>
        <v>3.51</v>
      </c>
      <c r="L48" s="51">
        <f t="shared" si="2"/>
        <v>0</v>
      </c>
      <c r="M48" s="51">
        <f t="shared" si="2"/>
        <v>0</v>
      </c>
      <c r="N48" s="51">
        <f t="shared" si="2"/>
        <v>0</v>
      </c>
      <c r="O48" s="51">
        <f t="shared" si="2"/>
        <v>0</v>
      </c>
      <c r="P48" s="52"/>
    </row>
    <row r="49" spans="1:16" ht="32.25" customHeight="1" thickBot="1">
      <c r="A49" s="138" t="s">
        <v>93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1:16" ht="120.75" customHeight="1" thickBot="1">
      <c r="A50" s="68">
        <v>10</v>
      </c>
      <c r="B50" s="105" t="s">
        <v>73</v>
      </c>
      <c r="C50" s="121" t="s">
        <v>118</v>
      </c>
      <c r="D50" s="122">
        <f>SUM(E50:F50)</f>
        <v>35</v>
      </c>
      <c r="E50" s="122">
        <f>35</f>
        <v>35</v>
      </c>
      <c r="F50" s="122"/>
      <c r="G50" s="122"/>
      <c r="H50" s="122"/>
      <c r="I50" s="122"/>
      <c r="J50" s="122">
        <f>SUM(K50:O50)</f>
        <v>35</v>
      </c>
      <c r="K50" s="122">
        <v>35</v>
      </c>
      <c r="L50" s="122"/>
      <c r="M50" s="55"/>
      <c r="N50" s="55"/>
      <c r="O50" s="55"/>
      <c r="P50" s="125" t="s">
        <v>105</v>
      </c>
    </row>
    <row r="51" spans="1:16" ht="18.75" customHeight="1" thickBot="1">
      <c r="A51" s="57"/>
      <c r="B51" s="58" t="s">
        <v>83</v>
      </c>
      <c r="C51" s="59"/>
      <c r="D51" s="60">
        <f>D50</f>
        <v>35</v>
      </c>
      <c r="E51" s="60">
        <f aca="true" t="shared" si="3" ref="E51:O51">E50</f>
        <v>35</v>
      </c>
      <c r="F51" s="60">
        <f t="shared" si="3"/>
        <v>0</v>
      </c>
      <c r="G51" s="60">
        <f t="shared" si="3"/>
        <v>0</v>
      </c>
      <c r="H51" s="60">
        <f t="shared" si="3"/>
        <v>0</v>
      </c>
      <c r="I51" s="60">
        <f t="shared" si="3"/>
        <v>0</v>
      </c>
      <c r="J51" s="60">
        <f t="shared" si="3"/>
        <v>35</v>
      </c>
      <c r="K51" s="60">
        <f t="shared" si="3"/>
        <v>35</v>
      </c>
      <c r="L51" s="60">
        <f t="shared" si="3"/>
        <v>0</v>
      </c>
      <c r="M51" s="60">
        <f t="shared" si="3"/>
        <v>0</v>
      </c>
      <c r="N51" s="60">
        <f t="shared" si="3"/>
        <v>0</v>
      </c>
      <c r="O51" s="60">
        <f t="shared" si="3"/>
        <v>0</v>
      </c>
      <c r="P51" s="61"/>
    </row>
    <row r="52" spans="1:16" ht="18" customHeight="1" thickBot="1">
      <c r="A52" s="149" t="s">
        <v>92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1"/>
    </row>
    <row r="53" spans="1:16" ht="76.5" customHeight="1" thickBot="1">
      <c r="A53" s="67">
        <v>11</v>
      </c>
      <c r="B53" s="65" t="s">
        <v>69</v>
      </c>
      <c r="C53" s="123" t="s">
        <v>119</v>
      </c>
      <c r="D53" s="124">
        <f>SUM(E53:I53)</f>
        <v>17932.479180000002</v>
      </c>
      <c r="E53" s="124">
        <f>913.86</f>
        <v>913.86</v>
      </c>
      <c r="F53" s="124">
        <v>8433.11918</v>
      </c>
      <c r="G53" s="124"/>
      <c r="H53" s="124"/>
      <c r="I53" s="124">
        <f>8585.5</f>
        <v>8585.5</v>
      </c>
      <c r="J53" s="124">
        <f>SUM(K53:O53)</f>
        <v>17932.479180000002</v>
      </c>
      <c r="K53" s="124">
        <f>913.86</f>
        <v>913.86</v>
      </c>
      <c r="L53" s="124">
        <v>8433.11918</v>
      </c>
      <c r="M53" s="124"/>
      <c r="N53" s="124"/>
      <c r="O53" s="124">
        <f>8585.5</f>
        <v>8585.5</v>
      </c>
      <c r="P53" s="125" t="s">
        <v>68</v>
      </c>
    </row>
    <row r="54" spans="1:16" ht="16.5" customHeight="1" thickBot="1">
      <c r="A54" s="38"/>
      <c r="B54" s="62" t="s">
        <v>83</v>
      </c>
      <c r="C54" s="62"/>
      <c r="D54" s="63">
        <f>D53</f>
        <v>17932.479180000002</v>
      </c>
      <c r="E54" s="63">
        <f aca="true" t="shared" si="4" ref="E54:O54">E53</f>
        <v>913.86</v>
      </c>
      <c r="F54" s="63">
        <f t="shared" si="4"/>
        <v>8433.11918</v>
      </c>
      <c r="G54" s="63">
        <f t="shared" si="4"/>
        <v>0</v>
      </c>
      <c r="H54" s="63">
        <f t="shared" si="4"/>
        <v>0</v>
      </c>
      <c r="I54" s="63">
        <f t="shared" si="4"/>
        <v>8585.5</v>
      </c>
      <c r="J54" s="63">
        <f t="shared" si="4"/>
        <v>17932.479180000002</v>
      </c>
      <c r="K54" s="63">
        <f t="shared" si="4"/>
        <v>913.86</v>
      </c>
      <c r="L54" s="63">
        <f t="shared" si="4"/>
        <v>8433.11918</v>
      </c>
      <c r="M54" s="63">
        <f t="shared" si="4"/>
        <v>0</v>
      </c>
      <c r="N54" s="63">
        <f t="shared" si="4"/>
        <v>0</v>
      </c>
      <c r="O54" s="63">
        <f t="shared" si="4"/>
        <v>8585.5</v>
      </c>
      <c r="P54" s="64"/>
    </row>
    <row r="55" spans="1:16" ht="19.5" customHeight="1" thickBot="1">
      <c r="A55" s="138" t="s">
        <v>94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</row>
    <row r="56" spans="1:16" ht="152.25" customHeight="1" thickBot="1">
      <c r="A56" s="69">
        <v>12</v>
      </c>
      <c r="B56" s="53" t="s">
        <v>70</v>
      </c>
      <c r="C56" s="121" t="s">
        <v>120</v>
      </c>
      <c r="D56" s="122">
        <f>SUM(E56:I56)</f>
        <v>265</v>
      </c>
      <c r="E56" s="122">
        <v>265</v>
      </c>
      <c r="F56" s="122"/>
      <c r="G56" s="122"/>
      <c r="H56" s="122"/>
      <c r="I56" s="122"/>
      <c r="J56" s="122">
        <f>SUM(K56:O56)</f>
        <v>0</v>
      </c>
      <c r="K56" s="122">
        <v>0</v>
      </c>
      <c r="L56" s="122"/>
      <c r="M56" s="122"/>
      <c r="N56" s="122"/>
      <c r="O56" s="122"/>
      <c r="P56" s="107" t="s">
        <v>89</v>
      </c>
    </row>
    <row r="57" spans="1:16" ht="16.5" customHeight="1" thickBot="1">
      <c r="A57" s="38"/>
      <c r="B57" s="62" t="s">
        <v>83</v>
      </c>
      <c r="C57" s="62"/>
      <c r="D57" s="63">
        <f>D56</f>
        <v>265</v>
      </c>
      <c r="E57" s="63">
        <f aca="true" t="shared" si="5" ref="E57:N57">E56</f>
        <v>265</v>
      </c>
      <c r="F57" s="63">
        <f t="shared" si="5"/>
        <v>0</v>
      </c>
      <c r="G57" s="63">
        <f t="shared" si="5"/>
        <v>0</v>
      </c>
      <c r="H57" s="63">
        <f t="shared" si="5"/>
        <v>0</v>
      </c>
      <c r="I57" s="63">
        <f t="shared" si="5"/>
        <v>0</v>
      </c>
      <c r="J57" s="63">
        <f t="shared" si="5"/>
        <v>0</v>
      </c>
      <c r="K57" s="63">
        <f t="shared" si="5"/>
        <v>0</v>
      </c>
      <c r="L57" s="63">
        <f t="shared" si="5"/>
        <v>0</v>
      </c>
      <c r="M57" s="63">
        <f t="shared" si="5"/>
        <v>0</v>
      </c>
      <c r="N57" s="63">
        <f t="shared" si="5"/>
        <v>0</v>
      </c>
      <c r="O57" s="63">
        <f>O56</f>
        <v>0</v>
      </c>
      <c r="P57" s="70"/>
    </row>
    <row r="58" spans="1:16" ht="16.5" customHeight="1" thickBot="1">
      <c r="A58" s="138" t="s">
        <v>95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40"/>
    </row>
    <row r="59" spans="1:16" ht="63.75" customHeight="1">
      <c r="A59" s="126">
        <v>13</v>
      </c>
      <c r="B59" s="102" t="s">
        <v>67</v>
      </c>
      <c r="C59" s="117" t="s">
        <v>121</v>
      </c>
      <c r="D59" s="118">
        <f>SUM(E59:I59)</f>
        <v>250</v>
      </c>
      <c r="E59" s="118">
        <f>250</f>
        <v>250</v>
      </c>
      <c r="F59" s="118"/>
      <c r="G59" s="118"/>
      <c r="H59" s="118"/>
      <c r="I59" s="118"/>
      <c r="J59" s="118">
        <f>SUM(K59:O59)</f>
        <v>250</v>
      </c>
      <c r="K59" s="118">
        <f>250</f>
        <v>250</v>
      </c>
      <c r="L59" s="118"/>
      <c r="M59" s="37"/>
      <c r="N59" s="37"/>
      <c r="O59" s="37"/>
      <c r="P59" s="106" t="s">
        <v>107</v>
      </c>
    </row>
    <row r="60" spans="1:16" ht="16.5" customHeight="1" thickBot="1">
      <c r="A60" s="127"/>
      <c r="B60" s="35" t="s">
        <v>83</v>
      </c>
      <c r="C60" s="28"/>
      <c r="D60" s="36">
        <f>D59</f>
        <v>250</v>
      </c>
      <c r="E60" s="36">
        <f aca="true" t="shared" si="6" ref="E60:O60">E59</f>
        <v>250</v>
      </c>
      <c r="F60" s="36">
        <f t="shared" si="6"/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250</v>
      </c>
      <c r="K60" s="36">
        <f t="shared" si="6"/>
        <v>250</v>
      </c>
      <c r="L60" s="36">
        <f t="shared" si="6"/>
        <v>0</v>
      </c>
      <c r="M60" s="36">
        <f t="shared" si="6"/>
        <v>0</v>
      </c>
      <c r="N60" s="36">
        <f t="shared" si="6"/>
        <v>0</v>
      </c>
      <c r="O60" s="36">
        <f t="shared" si="6"/>
        <v>0</v>
      </c>
      <c r="P60" s="128"/>
    </row>
    <row r="61" spans="1:16" ht="17.25" customHeight="1" thickBot="1">
      <c r="A61" s="135" t="s">
        <v>96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7"/>
    </row>
    <row r="62" spans="1:16" ht="138.75" customHeight="1" thickBot="1">
      <c r="A62" s="71">
        <v>14</v>
      </c>
      <c r="B62" s="72" t="s">
        <v>71</v>
      </c>
      <c r="C62" s="123" t="s">
        <v>122</v>
      </c>
      <c r="D62" s="124">
        <f>SUM(E62:I62)</f>
        <v>200</v>
      </c>
      <c r="E62" s="124">
        <v>130</v>
      </c>
      <c r="F62" s="124">
        <f>70</f>
        <v>70</v>
      </c>
      <c r="G62" s="124"/>
      <c r="H62" s="124"/>
      <c r="I62" s="124"/>
      <c r="J62" s="124">
        <f>SUM(K62:O62)</f>
        <v>199.67</v>
      </c>
      <c r="K62" s="124">
        <f>129.67</f>
        <v>129.67</v>
      </c>
      <c r="L62" s="124">
        <f>70</f>
        <v>70</v>
      </c>
      <c r="M62" s="66"/>
      <c r="N62" s="66"/>
      <c r="O62" s="66"/>
      <c r="P62" s="107" t="s">
        <v>108</v>
      </c>
    </row>
    <row r="63" spans="1:16" ht="17.25" customHeight="1" thickBot="1">
      <c r="A63" s="68"/>
      <c r="B63" s="31" t="s">
        <v>83</v>
      </c>
      <c r="C63" s="54"/>
      <c r="D63" s="33">
        <f>D62</f>
        <v>200</v>
      </c>
      <c r="E63" s="33">
        <f aca="true" t="shared" si="7" ref="E63:O63">E62</f>
        <v>130</v>
      </c>
      <c r="F63" s="33">
        <f t="shared" si="7"/>
        <v>70</v>
      </c>
      <c r="G63" s="33">
        <f t="shared" si="7"/>
        <v>0</v>
      </c>
      <c r="H63" s="33">
        <f t="shared" si="7"/>
        <v>0</v>
      </c>
      <c r="I63" s="33">
        <f t="shared" si="7"/>
        <v>0</v>
      </c>
      <c r="J63" s="33">
        <f t="shared" si="7"/>
        <v>199.67</v>
      </c>
      <c r="K63" s="33">
        <f t="shared" si="7"/>
        <v>129.67</v>
      </c>
      <c r="L63" s="33">
        <f t="shared" si="7"/>
        <v>70</v>
      </c>
      <c r="M63" s="33">
        <f t="shared" si="7"/>
        <v>0</v>
      </c>
      <c r="N63" s="33">
        <f t="shared" si="7"/>
        <v>0</v>
      </c>
      <c r="O63" s="33">
        <f t="shared" si="7"/>
        <v>0</v>
      </c>
      <c r="P63" s="56"/>
    </row>
    <row r="64" spans="1:16" ht="18" customHeight="1" thickBot="1">
      <c r="A64" s="138" t="s">
        <v>97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40"/>
    </row>
    <row r="65" spans="1:16" ht="60.75" customHeight="1" thickBot="1">
      <c r="A65" s="68">
        <v>15</v>
      </c>
      <c r="B65" s="73" t="s">
        <v>72</v>
      </c>
      <c r="C65" s="121" t="s">
        <v>115</v>
      </c>
      <c r="D65" s="122">
        <f>SUM(E65:I65)</f>
        <v>883.46</v>
      </c>
      <c r="E65" s="122">
        <f>883.46</f>
        <v>883.46</v>
      </c>
      <c r="F65" s="122"/>
      <c r="G65" s="122"/>
      <c r="H65" s="122"/>
      <c r="I65" s="122"/>
      <c r="J65" s="122">
        <f>SUM(K65:O65)</f>
        <v>873.51</v>
      </c>
      <c r="K65" s="122">
        <f>873.51</f>
        <v>873.51</v>
      </c>
      <c r="L65" s="55"/>
      <c r="M65" s="55"/>
      <c r="N65" s="55"/>
      <c r="O65" s="55"/>
      <c r="P65" s="107" t="s">
        <v>109</v>
      </c>
    </row>
    <row r="66" spans="1:16" ht="15" customHeight="1" thickBot="1">
      <c r="A66" s="68"/>
      <c r="B66" s="31" t="s">
        <v>83</v>
      </c>
      <c r="C66" s="54"/>
      <c r="D66" s="33">
        <f>D65</f>
        <v>883.46</v>
      </c>
      <c r="E66" s="33">
        <f aca="true" t="shared" si="8" ref="E66:O66">E65</f>
        <v>883.46</v>
      </c>
      <c r="F66" s="33">
        <f t="shared" si="8"/>
        <v>0</v>
      </c>
      <c r="G66" s="33">
        <f t="shared" si="8"/>
        <v>0</v>
      </c>
      <c r="H66" s="33">
        <f t="shared" si="8"/>
        <v>0</v>
      </c>
      <c r="I66" s="33">
        <f t="shared" si="8"/>
        <v>0</v>
      </c>
      <c r="J66" s="33">
        <f t="shared" si="8"/>
        <v>873.51</v>
      </c>
      <c r="K66" s="33">
        <f t="shared" si="8"/>
        <v>873.51</v>
      </c>
      <c r="L66" s="33">
        <f t="shared" si="8"/>
        <v>0</v>
      </c>
      <c r="M66" s="33">
        <f t="shared" si="8"/>
        <v>0</v>
      </c>
      <c r="N66" s="33">
        <f t="shared" si="8"/>
        <v>0</v>
      </c>
      <c r="O66" s="33">
        <f t="shared" si="8"/>
        <v>0</v>
      </c>
      <c r="P66" s="56"/>
    </row>
    <row r="67" spans="1:16" ht="12.75" customHeight="1" thickBot="1">
      <c r="A67" s="129"/>
      <c r="B67" s="130" t="s">
        <v>60</v>
      </c>
      <c r="C67" s="131"/>
      <c r="D67" s="132">
        <f>D40+D45+D48+D51+D54+D57+D60+D63+D66</f>
        <v>28682.07918</v>
      </c>
      <c r="E67" s="132">
        <f aca="true" t="shared" si="9" ref="E67:O67">E40+E45+E48+E51+E54+E57+E60+E63+E66</f>
        <v>11593.460000000003</v>
      </c>
      <c r="F67" s="132">
        <f t="shared" si="9"/>
        <v>8503.11918</v>
      </c>
      <c r="G67" s="132">
        <f t="shared" si="9"/>
        <v>0</v>
      </c>
      <c r="H67" s="132">
        <f t="shared" si="9"/>
        <v>0</v>
      </c>
      <c r="I67" s="132">
        <f t="shared" si="9"/>
        <v>8585.5</v>
      </c>
      <c r="J67" s="132">
        <f t="shared" si="9"/>
        <v>22858.94818</v>
      </c>
      <c r="K67" s="132">
        <f t="shared" si="9"/>
        <v>5770.329000000001</v>
      </c>
      <c r="L67" s="132">
        <f t="shared" si="9"/>
        <v>8503.11918</v>
      </c>
      <c r="M67" s="132">
        <f t="shared" si="9"/>
        <v>0</v>
      </c>
      <c r="N67" s="132">
        <f t="shared" si="9"/>
        <v>0</v>
      </c>
      <c r="O67" s="132">
        <f t="shared" si="9"/>
        <v>8585.5</v>
      </c>
      <c r="P67" s="133"/>
    </row>
    <row r="68" spans="1:16" ht="23.25" customHeight="1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</row>
    <row r="69" ht="8.25" customHeight="1"/>
    <row r="70" spans="1:9" ht="15.75">
      <c r="A70" s="152" t="s">
        <v>19</v>
      </c>
      <c r="B70" s="152"/>
      <c r="C70" s="152"/>
      <c r="D70" s="152"/>
      <c r="E70" s="152"/>
      <c r="F70" s="152"/>
      <c r="G70" s="152"/>
      <c r="H70" s="152"/>
      <c r="I70" s="152"/>
    </row>
    <row r="71" ht="14.25" customHeight="1" thickBot="1">
      <c r="K71" s="13" t="s">
        <v>20</v>
      </c>
    </row>
    <row r="72" spans="2:11" ht="16.5" customHeight="1" thickBot="1">
      <c r="B72" s="153" t="s">
        <v>33</v>
      </c>
      <c r="C72" s="154"/>
      <c r="D72" s="154"/>
      <c r="E72" s="155"/>
      <c r="F72" s="153" t="s">
        <v>21</v>
      </c>
      <c r="G72" s="154"/>
      <c r="H72" s="155"/>
      <c r="I72" s="153" t="s">
        <v>34</v>
      </c>
      <c r="J72" s="154"/>
      <c r="K72" s="155"/>
    </row>
    <row r="73" spans="2:11" ht="32.25" customHeight="1" thickBot="1">
      <c r="B73" s="10" t="s">
        <v>22</v>
      </c>
      <c r="C73" s="10" t="s">
        <v>23</v>
      </c>
      <c r="D73" s="74" t="s">
        <v>23</v>
      </c>
      <c r="E73" s="14" t="s">
        <v>24</v>
      </c>
      <c r="F73" s="14" t="s">
        <v>22</v>
      </c>
      <c r="G73" s="14" t="s">
        <v>23</v>
      </c>
      <c r="H73" s="14" t="s">
        <v>24</v>
      </c>
      <c r="I73" s="14" t="s">
        <v>22</v>
      </c>
      <c r="J73" s="14" t="s">
        <v>23</v>
      </c>
      <c r="K73" s="14" t="s">
        <v>24</v>
      </c>
    </row>
    <row r="74" spans="2:11" ht="16.5" thickBot="1">
      <c r="B74" s="11">
        <f>SUM(C74:E74)</f>
        <v>11593.460000000003</v>
      </c>
      <c r="C74" s="15"/>
      <c r="D74" s="75"/>
      <c r="E74" s="25">
        <f>E67</f>
        <v>11593.460000000003</v>
      </c>
      <c r="F74" s="15">
        <f>SUM(G74:H74)</f>
        <v>5770.329000000001</v>
      </c>
      <c r="G74" s="15"/>
      <c r="H74" s="15">
        <f>K67</f>
        <v>5770.329000000001</v>
      </c>
      <c r="I74" s="15">
        <f>B74-F74</f>
        <v>5823.131000000002</v>
      </c>
      <c r="J74" s="15"/>
      <c r="K74" s="15">
        <f>E74-H74</f>
        <v>5823.131000000002</v>
      </c>
    </row>
  </sheetData>
  <sheetProtection/>
  <mergeCells count="51">
    <mergeCell ref="B28:P28"/>
    <mergeCell ref="J31:J32"/>
    <mergeCell ref="C18:P18"/>
    <mergeCell ref="C20:P20"/>
    <mergeCell ref="C21:P21"/>
    <mergeCell ref="C13:P13"/>
    <mergeCell ref="P30:P32"/>
    <mergeCell ref="C22:P22"/>
    <mergeCell ref="C16:P16"/>
    <mergeCell ref="D17:P17"/>
    <mergeCell ref="D19:P19"/>
    <mergeCell ref="J30:O30"/>
    <mergeCell ref="M1:N1"/>
    <mergeCell ref="E31:I31"/>
    <mergeCell ref="B24:P24"/>
    <mergeCell ref="C5:P5"/>
    <mergeCell ref="C23:P23"/>
    <mergeCell ref="C10:P10"/>
    <mergeCell ref="B27:P27"/>
    <mergeCell ref="D31:D32"/>
    <mergeCell ref="D7:P7"/>
    <mergeCell ref="C25:P25"/>
    <mergeCell ref="C14:P14"/>
    <mergeCell ref="A68:P68"/>
    <mergeCell ref="A2:P2"/>
    <mergeCell ref="C4:P4"/>
    <mergeCell ref="C6:P6"/>
    <mergeCell ref="C8:P8"/>
    <mergeCell ref="C12:P12"/>
    <mergeCell ref="C15:P15"/>
    <mergeCell ref="C11:P11"/>
    <mergeCell ref="D9:P9"/>
    <mergeCell ref="A52:P52"/>
    <mergeCell ref="A70:I70"/>
    <mergeCell ref="B72:E72"/>
    <mergeCell ref="F72:H72"/>
    <mergeCell ref="I72:K72"/>
    <mergeCell ref="A58:P58"/>
    <mergeCell ref="A61:P61"/>
    <mergeCell ref="A55:P55"/>
    <mergeCell ref="A64:P64"/>
    <mergeCell ref="A34:P34"/>
    <mergeCell ref="A41:P41"/>
    <mergeCell ref="A46:P46"/>
    <mergeCell ref="C30:C32"/>
    <mergeCell ref="D30:I30"/>
    <mergeCell ref="A49:P49"/>
    <mergeCell ref="A33:P33"/>
    <mergeCell ref="A30:A32"/>
    <mergeCell ref="B30:B32"/>
    <mergeCell ref="K31:O31"/>
  </mergeCells>
  <printOptions/>
  <pageMargins left="0.31496062992125984" right="0.31496062992125984" top="0.5511811023622047" bottom="0.35433070866141736" header="0.31496062992125984" footer="0.31496062992125984"/>
  <pageSetup fitToHeight="12" horizontalDpi="600" verticalDpi="600" orientation="landscape" paperSize="9" scale="6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view="pageBreakPreview" zoomScaleSheetLayoutView="100" zoomScalePageLayoutView="0" workbookViewId="0" topLeftCell="D7">
      <selection activeCell="D19" sqref="D19"/>
    </sheetView>
  </sheetViews>
  <sheetFormatPr defaultColWidth="9.140625" defaultRowHeight="15"/>
  <cols>
    <col min="1" max="1" width="6.140625" style="2" customWidth="1"/>
    <col min="2" max="2" width="38.28125" style="2" customWidth="1"/>
    <col min="3" max="3" width="23.00390625" style="2" customWidth="1"/>
    <col min="4" max="4" width="31.8515625" style="2" customWidth="1"/>
    <col min="5" max="5" width="9.140625" style="2" customWidth="1"/>
    <col min="6" max="6" width="10.7109375" style="2" bestFit="1" customWidth="1"/>
    <col min="7" max="7" width="11.57421875" style="2" bestFit="1" customWidth="1"/>
    <col min="8" max="8" width="9.28125" style="2" bestFit="1" customWidth="1"/>
    <col min="9" max="9" width="10.57421875" style="2" bestFit="1" customWidth="1"/>
    <col min="10" max="10" width="11.8515625" style="2" bestFit="1" customWidth="1"/>
    <col min="11" max="11" width="9.28125" style="2" bestFit="1" customWidth="1"/>
    <col min="12" max="12" width="13.140625" style="2" customWidth="1"/>
    <col min="13" max="13" width="16.57421875" style="2" customWidth="1"/>
    <col min="14" max="14" width="9.28125" style="2" bestFit="1" customWidth="1"/>
    <col min="15" max="15" width="10.7109375" style="2" bestFit="1" customWidth="1"/>
    <col min="16" max="16384" width="9.140625" style="2" customWidth="1"/>
  </cols>
  <sheetData>
    <row r="1" spans="14:15" ht="15.75">
      <c r="N1" s="200" t="s">
        <v>38</v>
      </c>
      <c r="O1" s="200"/>
    </row>
    <row r="2" spans="1:15" ht="30" customHeight="1">
      <c r="A2" s="201" t="s">
        <v>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</row>
    <row r="3" ht="16.5" thickBot="1">
      <c r="O3" s="20" t="s">
        <v>25</v>
      </c>
    </row>
    <row r="4" spans="1:15" ht="21" customHeight="1">
      <c r="A4" s="202" t="s">
        <v>0</v>
      </c>
      <c r="B4" s="184" t="s">
        <v>35</v>
      </c>
      <c r="C4" s="187" t="s">
        <v>26</v>
      </c>
      <c r="D4" s="187" t="s">
        <v>87</v>
      </c>
      <c r="E4" s="187" t="s">
        <v>27</v>
      </c>
      <c r="F4" s="205" t="s">
        <v>80</v>
      </c>
      <c r="G4" s="205"/>
      <c r="H4" s="205"/>
      <c r="I4" s="205"/>
      <c r="J4" s="205"/>
      <c r="K4" s="205"/>
      <c r="L4" s="205"/>
      <c r="M4" s="205"/>
      <c r="N4" s="205"/>
      <c r="O4" s="191" t="s">
        <v>82</v>
      </c>
    </row>
    <row r="5" spans="1:15" ht="16.5" customHeight="1">
      <c r="A5" s="203"/>
      <c r="B5" s="185"/>
      <c r="C5" s="188"/>
      <c r="D5" s="188"/>
      <c r="E5" s="188"/>
      <c r="F5" s="188" t="s">
        <v>81</v>
      </c>
      <c r="G5" s="188" t="s">
        <v>21</v>
      </c>
      <c r="H5" s="188" t="s">
        <v>28</v>
      </c>
      <c r="I5" s="190" t="s">
        <v>29</v>
      </c>
      <c r="J5" s="190"/>
      <c r="K5" s="190"/>
      <c r="L5" s="190"/>
      <c r="M5" s="190"/>
      <c r="N5" s="190"/>
      <c r="O5" s="192"/>
    </row>
    <row r="6" spans="1:15" ht="138" customHeight="1" thickBot="1">
      <c r="A6" s="204"/>
      <c r="B6" s="186"/>
      <c r="C6" s="189"/>
      <c r="D6" s="189"/>
      <c r="E6" s="189"/>
      <c r="F6" s="189"/>
      <c r="G6" s="189"/>
      <c r="H6" s="189"/>
      <c r="I6" s="89" t="s">
        <v>48</v>
      </c>
      <c r="J6" s="89" t="s">
        <v>30</v>
      </c>
      <c r="K6" s="89" t="s">
        <v>28</v>
      </c>
      <c r="L6" s="89" t="s">
        <v>36</v>
      </c>
      <c r="M6" s="89" t="s">
        <v>37</v>
      </c>
      <c r="N6" s="89" t="s">
        <v>31</v>
      </c>
      <c r="O6" s="193"/>
    </row>
    <row r="7" spans="1:15" ht="16.5" thickBot="1">
      <c r="A7" s="77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88">
        <v>15</v>
      </c>
    </row>
    <row r="8" spans="1:15" ht="35.25" customHeight="1">
      <c r="A8" s="181" t="s">
        <v>5</v>
      </c>
      <c r="B8" s="194" t="s">
        <v>98</v>
      </c>
      <c r="C8" s="194" t="s">
        <v>85</v>
      </c>
      <c r="D8" s="82" t="s">
        <v>49</v>
      </c>
      <c r="E8" s="178" t="s">
        <v>79</v>
      </c>
      <c r="F8" s="83">
        <f>'Звіт виконання_додаток 4'!D40</f>
        <v>2400.6200000000003</v>
      </c>
      <c r="G8" s="83">
        <f>'Звіт виконання_додаток 4'!J40</f>
        <v>1450.2490000000003</v>
      </c>
      <c r="H8" s="84">
        <f>G8*100/F8</f>
        <v>60.41143537919371</v>
      </c>
      <c r="I8" s="83"/>
      <c r="J8" s="83">
        <f>'Звіт виконання_додаток 4'!K40</f>
        <v>1450.2490000000003</v>
      </c>
      <c r="K8" s="84">
        <f>J8*100/G8</f>
        <v>100</v>
      </c>
      <c r="L8" s="83"/>
      <c r="M8" s="83"/>
      <c r="N8" s="83"/>
      <c r="O8" s="197">
        <v>11513.5</v>
      </c>
    </row>
    <row r="9" spans="1:15" ht="34.5" customHeight="1">
      <c r="A9" s="182"/>
      <c r="B9" s="195"/>
      <c r="C9" s="195"/>
      <c r="D9" s="76" t="s">
        <v>50</v>
      </c>
      <c r="E9" s="179"/>
      <c r="F9" s="1">
        <f>'Звіт виконання_додаток 4'!D45</f>
        <v>6709.52</v>
      </c>
      <c r="G9" s="1">
        <f>'Звіт виконання_додаток 4'!J45</f>
        <v>2114.5299999999997</v>
      </c>
      <c r="H9" s="21">
        <f>G9*100/F9</f>
        <v>31.515369206739074</v>
      </c>
      <c r="I9" s="1"/>
      <c r="J9" s="1">
        <f>'Звіт виконання_додаток 4'!K45</f>
        <v>2114.5299999999997</v>
      </c>
      <c r="K9" s="21">
        <f aca="true" t="shared" si="0" ref="K9:K16">J9*100/G9</f>
        <v>100</v>
      </c>
      <c r="L9" s="1"/>
      <c r="M9" s="1"/>
      <c r="N9" s="1"/>
      <c r="O9" s="198"/>
    </row>
    <row r="10" spans="1:15" ht="81.75" customHeight="1">
      <c r="A10" s="182"/>
      <c r="B10" s="195"/>
      <c r="C10" s="195"/>
      <c r="D10" s="76" t="s">
        <v>78</v>
      </c>
      <c r="E10" s="179"/>
      <c r="F10" s="1">
        <f>'Звіт виконання_додаток 4'!D51</f>
        <v>35</v>
      </c>
      <c r="G10" s="1">
        <f>'Звіт виконання_додаток 4'!J51</f>
        <v>35</v>
      </c>
      <c r="H10" s="21">
        <f aca="true" t="shared" si="1" ref="H10:H17">G10*100/F10</f>
        <v>100</v>
      </c>
      <c r="I10" s="1"/>
      <c r="J10" s="1">
        <f>'Звіт виконання_додаток 4'!K51</f>
        <v>35</v>
      </c>
      <c r="K10" s="21">
        <f t="shared" si="0"/>
        <v>100</v>
      </c>
      <c r="L10" s="1"/>
      <c r="M10" s="1"/>
      <c r="N10" s="1"/>
      <c r="O10" s="198"/>
    </row>
    <row r="11" spans="1:15" ht="32.25" customHeight="1">
      <c r="A11" s="182"/>
      <c r="B11" s="195"/>
      <c r="C11" s="195"/>
      <c r="D11" s="76" t="s">
        <v>77</v>
      </c>
      <c r="E11" s="179"/>
      <c r="F11" s="1">
        <f>'Звіт виконання_додаток 4'!D48</f>
        <v>6</v>
      </c>
      <c r="G11" s="1">
        <f>'Звіт виконання_додаток 4'!J48</f>
        <v>3.51</v>
      </c>
      <c r="H11" s="21">
        <f t="shared" si="1"/>
        <v>58.5</v>
      </c>
      <c r="I11" s="1"/>
      <c r="J11" s="1">
        <f>'Звіт виконання_додаток 4'!K48</f>
        <v>3.51</v>
      </c>
      <c r="K11" s="21">
        <f t="shared" si="0"/>
        <v>100</v>
      </c>
      <c r="L11" s="1"/>
      <c r="M11" s="1"/>
      <c r="N11" s="1"/>
      <c r="O11" s="198"/>
    </row>
    <row r="12" spans="1:15" ht="18.75" customHeight="1">
      <c r="A12" s="182"/>
      <c r="B12" s="195"/>
      <c r="C12" s="195"/>
      <c r="D12" s="76" t="s">
        <v>51</v>
      </c>
      <c r="E12" s="179"/>
      <c r="F12" s="1">
        <f>'Звіт виконання_додаток 4'!D54</f>
        <v>17932.479180000002</v>
      </c>
      <c r="G12" s="1">
        <f>'Звіт виконання_додаток 4'!J54</f>
        <v>17932.479180000002</v>
      </c>
      <c r="H12" s="21">
        <f t="shared" si="1"/>
        <v>100</v>
      </c>
      <c r="I12" s="1"/>
      <c r="J12" s="1">
        <f>'Звіт виконання_додаток 4'!K54</f>
        <v>913.86</v>
      </c>
      <c r="K12" s="21">
        <f>J12*100/G12</f>
        <v>5.0961163307481945</v>
      </c>
      <c r="L12" s="1">
        <f>'Звіт виконання_додаток 4'!L53</f>
        <v>8433.11918</v>
      </c>
      <c r="M12" s="1"/>
      <c r="N12" s="1">
        <f>'Звіт виконання_додаток 4'!O53</f>
        <v>8585.5</v>
      </c>
      <c r="O12" s="198"/>
    </row>
    <row r="13" spans="1:15" ht="19.5" customHeight="1">
      <c r="A13" s="182"/>
      <c r="B13" s="195"/>
      <c r="C13" s="195"/>
      <c r="D13" s="76" t="s">
        <v>18</v>
      </c>
      <c r="E13" s="179"/>
      <c r="F13" s="1">
        <f>'Звіт виконання_додаток 4'!D57</f>
        <v>265</v>
      </c>
      <c r="G13" s="1">
        <f>'Звіт виконання_додаток 4'!J57</f>
        <v>0</v>
      </c>
      <c r="H13" s="21">
        <f t="shared" si="1"/>
        <v>0</v>
      </c>
      <c r="I13" s="1"/>
      <c r="J13" s="1">
        <f>'Звіт виконання_додаток 4'!K57</f>
        <v>0</v>
      </c>
      <c r="K13" s="21">
        <v>0</v>
      </c>
      <c r="L13" s="1"/>
      <c r="M13" s="1"/>
      <c r="N13" s="1"/>
      <c r="O13" s="198"/>
    </row>
    <row r="14" spans="1:15" ht="20.25" customHeight="1">
      <c r="A14" s="182"/>
      <c r="B14" s="195"/>
      <c r="C14" s="195"/>
      <c r="D14" s="76" t="s">
        <v>56</v>
      </c>
      <c r="E14" s="179"/>
      <c r="F14" s="1">
        <f>'Звіт виконання_додаток 4'!D63</f>
        <v>200</v>
      </c>
      <c r="G14" s="1">
        <f>'Звіт виконання_додаток 4'!J63</f>
        <v>199.67</v>
      </c>
      <c r="H14" s="21">
        <f t="shared" si="1"/>
        <v>99.835</v>
      </c>
      <c r="I14" s="1"/>
      <c r="J14" s="1">
        <f>'Звіт виконання_додаток 4'!K62</f>
        <v>129.67</v>
      </c>
      <c r="K14" s="21">
        <f t="shared" si="0"/>
        <v>64.94215455501578</v>
      </c>
      <c r="L14" s="1"/>
      <c r="M14" s="1">
        <f>'Звіт виконання_додаток 4'!L62</f>
        <v>70</v>
      </c>
      <c r="N14" s="1"/>
      <c r="O14" s="198"/>
    </row>
    <row r="15" spans="1:15" ht="20.25" customHeight="1">
      <c r="A15" s="182"/>
      <c r="B15" s="195"/>
      <c r="C15" s="195"/>
      <c r="D15" s="76" t="s">
        <v>44</v>
      </c>
      <c r="E15" s="179"/>
      <c r="F15" s="1">
        <f>'Звіт виконання_додаток 4'!D60</f>
        <v>250</v>
      </c>
      <c r="G15" s="1">
        <f>'Звіт виконання_додаток 4'!J60</f>
        <v>250</v>
      </c>
      <c r="H15" s="21">
        <f t="shared" si="1"/>
        <v>100</v>
      </c>
      <c r="I15" s="1"/>
      <c r="J15" s="1">
        <f>'Звіт виконання_додаток 4'!K59</f>
        <v>250</v>
      </c>
      <c r="K15" s="21">
        <f t="shared" si="0"/>
        <v>100</v>
      </c>
      <c r="L15" s="1"/>
      <c r="M15" s="1"/>
      <c r="N15" s="1"/>
      <c r="O15" s="198"/>
    </row>
    <row r="16" spans="1:15" ht="18.75" customHeight="1" thickBot="1">
      <c r="A16" s="183"/>
      <c r="B16" s="196"/>
      <c r="C16" s="196"/>
      <c r="D16" s="85" t="s">
        <v>57</v>
      </c>
      <c r="E16" s="180"/>
      <c r="F16" s="86">
        <f>'Звіт виконання_додаток 4'!D65</f>
        <v>883.46</v>
      </c>
      <c r="G16" s="86">
        <f>'Звіт виконання_додаток 4'!J66</f>
        <v>873.51</v>
      </c>
      <c r="H16" s="87">
        <f t="shared" si="1"/>
        <v>98.87374640617571</v>
      </c>
      <c r="I16" s="86"/>
      <c r="J16" s="86">
        <f>'Звіт виконання_додаток 4'!K65</f>
        <v>873.51</v>
      </c>
      <c r="K16" s="87">
        <f t="shared" si="0"/>
        <v>100</v>
      </c>
      <c r="L16" s="86"/>
      <c r="M16" s="86"/>
      <c r="N16" s="86"/>
      <c r="O16" s="199"/>
    </row>
    <row r="17" spans="1:16" ht="16.5" thickBot="1">
      <c r="A17" s="77"/>
      <c r="B17" s="78" t="s">
        <v>32</v>
      </c>
      <c r="C17" s="78"/>
      <c r="D17" s="78"/>
      <c r="E17" s="78"/>
      <c r="F17" s="79">
        <f>SUM(F8:F16)</f>
        <v>28682.07918</v>
      </c>
      <c r="G17" s="79">
        <f>SUM(G8:G16)</f>
        <v>22858.94818</v>
      </c>
      <c r="H17" s="80">
        <f t="shared" si="1"/>
        <v>79.69766778950786</v>
      </c>
      <c r="I17" s="79">
        <f>SUM(I8:I16)</f>
        <v>0</v>
      </c>
      <c r="J17" s="79">
        <f>SUM(J8:J16)</f>
        <v>5770.329000000001</v>
      </c>
      <c r="K17" s="80">
        <f>J17*100/G17</f>
        <v>25.243195594837733</v>
      </c>
      <c r="L17" s="79">
        <f>SUM(L8:L16)</f>
        <v>8433.11918</v>
      </c>
      <c r="M17" s="79">
        <f>SUM(M8:M16)</f>
        <v>70</v>
      </c>
      <c r="N17" s="79">
        <f>SUM(N8:N16)</f>
        <v>8585.5</v>
      </c>
      <c r="O17" s="81">
        <f>SUM(O8:O16)</f>
        <v>11513.5</v>
      </c>
      <c r="P17" s="24"/>
    </row>
    <row r="18" spans="1:16" ht="21" customHeigh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7" ht="15">
      <c r="A20" s="22"/>
      <c r="G20" s="16"/>
    </row>
    <row r="21" ht="15">
      <c r="J21" s="17"/>
    </row>
    <row r="22" spans="6:9" ht="15">
      <c r="F22" s="17"/>
      <c r="G22" s="17"/>
      <c r="I22" s="18"/>
    </row>
    <row r="23" spans="6:9" ht="15">
      <c r="F23" s="17"/>
      <c r="G23" s="17"/>
      <c r="I23" s="18"/>
    </row>
    <row r="24" spans="6:9" ht="15">
      <c r="F24" s="17"/>
      <c r="G24" s="17"/>
      <c r="I24" s="18"/>
    </row>
    <row r="25" spans="6:9" ht="15">
      <c r="F25" s="17"/>
      <c r="G25" s="17"/>
      <c r="I25" s="18"/>
    </row>
    <row r="26" spans="6:9" ht="15">
      <c r="F26" s="17"/>
      <c r="G26" s="17"/>
      <c r="I26" s="18"/>
    </row>
    <row r="27" spans="6:9" ht="15">
      <c r="F27" s="17"/>
      <c r="G27" s="17"/>
      <c r="I27" s="18"/>
    </row>
    <row r="28" spans="6:10" ht="15">
      <c r="F28" s="17"/>
      <c r="J28" s="17"/>
    </row>
    <row r="29" ht="15">
      <c r="F29" s="17"/>
    </row>
    <row r="30" ht="15">
      <c r="F30" s="17"/>
    </row>
    <row r="31" spans="6:7" ht="15">
      <c r="F31" s="17"/>
      <c r="G31" s="19"/>
    </row>
    <row r="33" ht="15">
      <c r="F33" s="19"/>
    </row>
  </sheetData>
  <sheetProtection/>
  <mergeCells count="19">
    <mergeCell ref="B8:B16"/>
    <mergeCell ref="C8:C16"/>
    <mergeCell ref="O8:O16"/>
    <mergeCell ref="N1:O1"/>
    <mergeCell ref="A2:O2"/>
    <mergeCell ref="A4:A6"/>
    <mergeCell ref="F5:F6"/>
    <mergeCell ref="G5:G6"/>
    <mergeCell ref="F4:N4"/>
    <mergeCell ref="A18:P18"/>
    <mergeCell ref="E8:E16"/>
    <mergeCell ref="A8:A16"/>
    <mergeCell ref="B4:B6"/>
    <mergeCell ref="C4:C6"/>
    <mergeCell ref="D4:D6"/>
    <mergeCell ref="E4:E6"/>
    <mergeCell ref="H5:H6"/>
    <mergeCell ref="I5:N5"/>
    <mergeCell ref="O4:O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cp:lastPrinted>2022-02-14T06:56:08Z</cp:lastPrinted>
  <dcterms:created xsi:type="dcterms:W3CDTF">2018-02-22T12:01:13Z</dcterms:created>
  <dcterms:modified xsi:type="dcterms:W3CDTF">2022-02-14T06:56:14Z</dcterms:modified>
  <cp:category/>
  <cp:version/>
  <cp:contentType/>
  <cp:contentStatus/>
</cp:coreProperties>
</file>